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4540" windowHeight="17900" activeTab="2"/>
  </bookViews>
  <sheets>
    <sheet name="User's Guide" sheetId="1" r:id="rId1"/>
    <sheet name="Grades" sheetId="2" r:id="rId2"/>
    <sheet name="League Stats" sheetId="3" r:id="rId3"/>
    <sheet name="tables" sheetId="4" r:id="rId4"/>
  </sheets>
  <definedNames/>
  <calcPr fullCalcOnLoad="1"/>
</workbook>
</file>

<file path=xl/sharedStrings.xml><?xml version="1.0" encoding="utf-8"?>
<sst xmlns="http://schemas.openxmlformats.org/spreadsheetml/2006/main" count="122" uniqueCount="78">
  <si>
    <t>TM</t>
  </si>
  <si>
    <t>CTL</t>
  </si>
  <si>
    <t>STF</t>
  </si>
  <si>
    <t>RF</t>
  </si>
  <si>
    <t>G</t>
  </si>
  <si>
    <t>GS</t>
  </si>
  <si>
    <t>IP</t>
  </si>
  <si>
    <t>ER</t>
  </si>
  <si>
    <t>H</t>
  </si>
  <si>
    <t>HR</t>
  </si>
  <si>
    <t>BB</t>
  </si>
  <si>
    <t>IBB</t>
  </si>
  <si>
    <t>BF</t>
  </si>
  <si>
    <t>ALBF</t>
  </si>
  <si>
    <t>NLBF</t>
  </si>
  <si>
    <t>RIP</t>
  </si>
  <si>
    <t>RER</t>
  </si>
  <si>
    <t>RH</t>
  </si>
  <si>
    <t>RBF</t>
  </si>
  <si>
    <t>UB</t>
  </si>
  <si>
    <t>ERA</t>
  </si>
  <si>
    <t>HIP</t>
  </si>
  <si>
    <t>LW</t>
  </si>
  <si>
    <t>LH</t>
  </si>
  <si>
    <t>LD</t>
  </si>
  <si>
    <t>LERA</t>
  </si>
  <si>
    <t>MERA</t>
  </si>
  <si>
    <t>LHIP</t>
  </si>
  <si>
    <t>MHIP</t>
  </si>
  <si>
    <t>A</t>
  </si>
  <si>
    <t>N</t>
  </si>
  <si>
    <t>AL</t>
  </si>
  <si>
    <t>NL</t>
  </si>
  <si>
    <t>PA</t>
  </si>
  <si>
    <t>2B</t>
  </si>
  <si>
    <t>SG</t>
  </si>
  <si>
    <t>RG</t>
  </si>
  <si>
    <t>OAK</t>
  </si>
  <si>
    <t>BAL</t>
  </si>
  <si>
    <t>CIN</t>
  </si>
  <si>
    <t>WSN</t>
  </si>
  <si>
    <t>MIN</t>
  </si>
  <si>
    <t>HOU</t>
  </si>
  <si>
    <t>BOS</t>
  </si>
  <si>
    <t>TEX</t>
  </si>
  <si>
    <t>ARI</t>
  </si>
  <si>
    <t>LAD</t>
  </si>
  <si>
    <t>CHW</t>
  </si>
  <si>
    <t>SFG</t>
  </si>
  <si>
    <t>NYY</t>
  </si>
  <si>
    <t>CLE</t>
  </si>
  <si>
    <t>STL</t>
  </si>
  <si>
    <t>TOR</t>
  </si>
  <si>
    <t>COL</t>
  </si>
  <si>
    <t>KCR</t>
  </si>
  <si>
    <t>MIL</t>
  </si>
  <si>
    <t>TBR</t>
  </si>
  <si>
    <t>CHC</t>
  </si>
  <si>
    <t>PIT</t>
  </si>
  <si>
    <t>SEA</t>
  </si>
  <si>
    <t>SDP</t>
  </si>
  <si>
    <t>NYM</t>
  </si>
  <si>
    <t>PHI</t>
  </si>
  <si>
    <t>ATL</t>
  </si>
  <si>
    <t>LAA</t>
  </si>
  <si>
    <t>FLA</t>
  </si>
  <si>
    <t>DET</t>
  </si>
  <si>
    <t>RERA</t>
  </si>
  <si>
    <t>RHIP</t>
  </si>
  <si>
    <t>Avg Grade:</t>
  </si>
  <si>
    <t>starter?</t>
  </si>
  <si>
    <t>reliever?</t>
  </si>
  <si>
    <t>Pitcher</t>
  </si>
  <si>
    <t>1. Fill in league statistic information in the "league stats" sheet - PA 2B HR BB IBB H IP ER</t>
  </si>
  <si>
    <t>Grades will be calculated automatically and show up in the SG RG CTL HRA STF RF columns in the grades sheet</t>
  </si>
  <si>
    <t>HRA</t>
  </si>
  <si>
    <t>2. Copy Row 2 on the grades sheet for every pitcher you want to grade</t>
  </si>
  <si>
    <t>3.Fill in pitcher data in the Grades sheet - G GS IP ER H HR BB IBB BF ALBF NLBF RIP RER RH RBF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</si>
</sst>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39">
    <font>
      <sz val="10"/>
      <name val="Arial"/>
      <family val="0"/>
    </font>
    <font>
      <u val="single"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6" sqref="A6"/>
    </sheetView>
  </sheetViews>
  <sheetFormatPr defaultColWidth="11.421875" defaultRowHeight="12.75"/>
  <sheetData>
    <row r="2" ht="12">
      <c r="A2" t="s">
        <v>73</v>
      </c>
    </row>
    <row r="3" ht="12">
      <c r="A3" t="s">
        <v>76</v>
      </c>
    </row>
    <row r="4" ht="12">
      <c r="A4" t="s">
        <v>77</v>
      </c>
    </row>
    <row r="6" ht="12">
      <c r="A6" t="s">
        <v>74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"/>
  <sheetViews>
    <sheetView zoomScale="150" zoomScaleNormal="150" workbookViewId="0" topLeftCell="A1">
      <pane xSplit="24760" ySplit="7900" topLeftCell="A613" activePane="topLeft" state="split"/>
      <selection pane="topLeft" activeCell="T2" sqref="T2"/>
      <selection pane="topRight" activeCell="BK23" sqref="BK23"/>
      <selection pane="bottomLeft" activeCell="A429" sqref="A2:IV429"/>
      <selection pane="bottomRight" activeCell="AQ407" sqref="AQ407"/>
    </sheetView>
  </sheetViews>
  <sheetFormatPr defaultColWidth="4.00390625" defaultRowHeight="10.5" customHeight="1"/>
  <cols>
    <col min="1" max="1" width="17.421875" style="5" customWidth="1"/>
    <col min="2" max="2" width="4.00390625" style="5" customWidth="1"/>
    <col min="3" max="10" width="3.140625" style="5" customWidth="1"/>
    <col min="11" max="11" width="5.421875" style="5" customWidth="1"/>
    <col min="12" max="16" width="3.140625" style="5" customWidth="1"/>
    <col min="17" max="19" width="3.7109375" style="5" customWidth="1"/>
    <col min="20" max="23" width="4.00390625" style="5" customWidth="1"/>
    <col min="24" max="24" width="2.140625" style="5" customWidth="1"/>
    <col min="25" max="26" width="5.28125" style="5" customWidth="1"/>
    <col min="27" max="27" width="1.8515625" style="5" customWidth="1"/>
    <col min="28" max="33" width="4.00390625" style="5" customWidth="1"/>
    <col min="34" max="39" width="7.8515625" style="10" customWidth="1"/>
    <col min="40" max="48" width="4.00390625" style="5" customWidth="1"/>
    <col min="49" max="49" width="2.140625" style="5" customWidth="1"/>
    <col min="50" max="52" width="4.7109375" style="5" customWidth="1"/>
    <col min="53" max="54" width="6.140625" style="5" customWidth="1"/>
    <col min="55" max="56" width="6.421875" style="5" customWidth="1"/>
    <col min="57" max="57" width="4.00390625" style="5" customWidth="1"/>
    <col min="58" max="61" width="4.00390625" style="0" customWidth="1"/>
    <col min="62" max="62" width="9.00390625" style="0" customWidth="1"/>
    <col min="63" max="65" width="4.00390625" style="0" customWidth="1"/>
    <col min="66" max="67" width="3.8515625" style="0" customWidth="1"/>
    <col min="68" max="69" width="4.00390625" style="0" customWidth="1"/>
    <col min="70" max="70" width="9.421875" style="0" customWidth="1"/>
    <col min="71" max="71" width="4.00390625" style="0" customWidth="1"/>
    <col min="72" max="72" width="4.8515625" style="0" customWidth="1"/>
    <col min="73" max="73" width="1.1484375" style="5" customWidth="1"/>
    <col min="74" max="74" width="11.421875" style="0" customWidth="1"/>
    <col min="75" max="75" width="4.00390625" style="0" customWidth="1"/>
    <col min="76" max="77" width="10.140625" style="0" customWidth="1"/>
    <col min="78" max="81" width="4.00390625" style="0" customWidth="1"/>
    <col min="82" max="16384" width="4.00390625" style="5" customWidth="1"/>
  </cols>
  <sheetData>
    <row r="1" spans="1:57" ht="10.5" customHeight="1">
      <c r="A1" s="11" t="s">
        <v>72</v>
      </c>
      <c r="B1" s="11" t="s">
        <v>0</v>
      </c>
      <c r="C1" s="2" t="s">
        <v>35</v>
      </c>
      <c r="D1" s="2" t="s">
        <v>36</v>
      </c>
      <c r="E1" s="1" t="s">
        <v>1</v>
      </c>
      <c r="F1" s="1" t="s">
        <v>75</v>
      </c>
      <c r="G1" s="1" t="s">
        <v>2</v>
      </c>
      <c r="H1" s="1" t="s">
        <v>3</v>
      </c>
      <c r="I1" s="1" t="s">
        <v>4</v>
      </c>
      <c r="J1" s="1" t="s">
        <v>5</v>
      </c>
      <c r="K1" s="3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3" t="s">
        <v>15</v>
      </c>
      <c r="U1" s="4" t="s">
        <v>16</v>
      </c>
      <c r="V1" s="4" t="s">
        <v>17</v>
      </c>
      <c r="W1" s="4" t="s">
        <v>18</v>
      </c>
      <c r="X1" s="4"/>
      <c r="Y1" s="1" t="s">
        <v>70</v>
      </c>
      <c r="Z1" s="1" t="s">
        <v>71</v>
      </c>
      <c r="AB1" s="1" t="s">
        <v>19</v>
      </c>
      <c r="AC1" s="1" t="s">
        <v>9</v>
      </c>
      <c r="AD1" s="1"/>
      <c r="AE1" s="1" t="s">
        <v>1</v>
      </c>
      <c r="AF1" s="1"/>
      <c r="AG1" s="1" t="s">
        <v>9</v>
      </c>
      <c r="AH1" s="9" t="s">
        <v>20</v>
      </c>
      <c r="AI1" s="9"/>
      <c r="AJ1" s="9"/>
      <c r="AK1" s="9" t="s">
        <v>21</v>
      </c>
      <c r="AL1" s="9"/>
      <c r="AM1" s="9"/>
      <c r="AN1" s="1"/>
      <c r="AO1" s="1"/>
      <c r="AP1" s="1" t="s">
        <v>67</v>
      </c>
      <c r="AQ1" s="1"/>
      <c r="AR1" s="1"/>
      <c r="AS1" s="1" t="s">
        <v>68</v>
      </c>
      <c r="AT1" s="1"/>
      <c r="AU1" s="1"/>
      <c r="AV1" s="1"/>
      <c r="AW1" s="1"/>
      <c r="AX1" s="5" t="s">
        <v>22</v>
      </c>
      <c r="AY1" s="5" t="s">
        <v>23</v>
      </c>
      <c r="AZ1" s="5" t="s">
        <v>24</v>
      </c>
      <c r="BA1" s="5" t="s">
        <v>25</v>
      </c>
      <c r="BB1" s="5" t="s">
        <v>26</v>
      </c>
      <c r="BC1" s="5" t="s">
        <v>27</v>
      </c>
      <c r="BD1" s="5" t="s">
        <v>28</v>
      </c>
      <c r="BE1" s="1"/>
    </row>
    <row r="2" spans="1:56" ht="10.5" customHeight="1">
      <c r="A2"/>
      <c r="B2"/>
      <c r="C2" s="7" t="e">
        <f aca="true" t="shared" si="0" ref="C2:C65">IF(NOT(Y2),"",AN2)</f>
        <v>#DIV/0!</v>
      </c>
      <c r="D2" s="7" t="e">
        <f aca="true" t="shared" si="1" ref="D2:D65">IF(NOT(Z2),"",CONCATENATE(IF(NOT(Y2),AN2,AV2),"*"))</f>
        <v>#DIV/0!</v>
      </c>
      <c r="E2" s="5" t="e">
        <f>VLOOKUP(AE2,tables!$A$1:$B$65,2,FALSE)</f>
        <v>#DIV/0!</v>
      </c>
      <c r="F2" s="5" t="e">
        <f>VLOOKUP(AG2,tables!$A$1:$B$65,2,FALSE)</f>
        <v>#DIV/0!</v>
      </c>
      <c r="G2" s="5">
        <f aca="true" t="shared" si="2" ref="G2:G65">IF(J2&gt;0,INT(IF(AH2&lt;BA2-0.4,(Q2-P2-W2)/J2+0.5,IF(AH2&gt;BA2+2.6,(Q2-P2-W2)/J2+7.5,(Q2-P2-W2)/J2+(7*(AH2-BA2+0.4)/3)+0.5))),"")</f>
      </c>
      <c r="H2" s="5">
        <f aca="true" t="shared" si="3" ref="H2:H65">IF(AND(T2&lt;&gt;"",T2&gt;0),INT(2.5+(W2-IF(J2=0,P2,0))/(I2-J2)),"")</f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6"/>
      <c r="Y2" s="5" t="b">
        <f aca="true" t="shared" si="4" ref="Y2:Y65">OR(J2&gt;4,I2=J2,T2*2&lt;K2)</f>
        <v>1</v>
      </c>
      <c r="Z2" s="5" t="b">
        <f aca="true" t="shared" si="5" ref="Z2:Z65">OR(J2=0,AND(T2&lt;&gt;"",T2&gt;=25),AND(NOT(Y2),2*J2&lt;I2))</f>
        <v>1</v>
      </c>
      <c r="AB2" s="5" t="e">
        <f aca="true" t="shared" si="6" ref="AB2:AB65">(O2-P2)/(Q2-P2)</f>
        <v>#DIV/0!</v>
      </c>
      <c r="AC2" s="5" t="e">
        <f aca="true" t="shared" si="7" ref="AC2:AC65">N2/(Q2-P2)</f>
        <v>#DIV/0!</v>
      </c>
      <c r="AD2" s="5" t="e">
        <f aca="true" t="shared" si="8" ref="AD2:AD65">INT(IF(AB2&gt;AX2,648*(AX2-AB2),36*(1-(AB2/AX2)))+0.5)</f>
        <v>#DIV/0!</v>
      </c>
      <c r="AE2" s="5" t="e">
        <f aca="true" t="shared" si="9" ref="AE2:AE65">MIN(MAX(AD2,-32),32)</f>
        <v>#DIV/0!</v>
      </c>
      <c r="AF2" s="5" t="e">
        <f aca="true" t="shared" si="10" ref="AF2:AF65">INT(IF(AC2&lt;AY2,36*(1-(AC2/AY2)),36*(AY2-AC2)/AZ2)+0.5)</f>
        <v>#DIV/0!</v>
      </c>
      <c r="AG2" s="5" t="e">
        <f aca="true" t="shared" si="11" ref="AG2:AG65">MIN(MAX(AF2,-32),32)</f>
        <v>#DIV/0!</v>
      </c>
      <c r="AH2" s="10" t="e">
        <f aca="true" t="shared" si="12" ref="AH2:AH65">IF(AND(Y2,Z2),9*(L2-U2)/(K2-T2),9*L2/K2)</f>
        <v>#DIV/0!</v>
      </c>
      <c r="AI2" s="10" t="e">
        <f aca="true" t="shared" si="13" ref="AI2:AI10">IF(AH2&lt;BB2,18+10*(BB2-AH2)*(3.9/BA2),18-5*(AH2-BB2)*(3.9/BA2))</f>
        <v>#DIV/0!</v>
      </c>
      <c r="AJ2" s="10" t="e">
        <f aca="true" t="shared" si="14" ref="AJ2:AJ65">AI2-(0.1*AE2)-0.06*AG2</f>
        <v>#DIV/0!</v>
      </c>
      <c r="AK2" s="10" t="e">
        <f aca="true" t="shared" si="15" ref="AK2:AK65">IF(AND(Y2,Z2),(M2-V2)/(K2-T2),M2/K2)</f>
        <v>#DIV/0!</v>
      </c>
      <c r="AL2" s="10" t="e">
        <f aca="true" t="shared" si="16" ref="AL2:AL10">IF(AK2&gt;BD2,18-(30*(AK2-BD2)/BC2),18+(60*(BD2-AK2)/BC2))</f>
        <v>#DIV/0!</v>
      </c>
      <c r="AM2" s="10" t="e">
        <f aca="true" t="shared" si="17" ref="AM2:AM65">IF(AD2&lt;-32,AL2+0.1*(AD2+32),AL2)</f>
        <v>#DIV/0!</v>
      </c>
      <c r="AN2" s="5" t="e">
        <f aca="true" t="shared" si="18" ref="AN2:AN65">MIN(INT(K2),MIN(MAX(INT(0.5+(AM2+AJ2)/2),1),30))</f>
        <v>#DIV/0!</v>
      </c>
      <c r="AP2" s="5" t="e">
        <f aca="true" t="shared" si="19" ref="AP2:AP65">(IF(NOT(AND($Y2,$Z2)),"",9*$U2/$T2))</f>
        <v>#DIV/0!</v>
      </c>
      <c r="AQ2" s="5" t="e">
        <f aca="true" t="shared" si="20" ref="AQ2:AQ65">IF(AP2="","",IF(AP2&lt;$BB2,18+10*($BB2-AP2)*(3.9/$BA2),18-5*(AP2-$BB2)*(3.9/$BA2)))</f>
        <v>#DIV/0!</v>
      </c>
      <c r="AR2" s="5" t="e">
        <f aca="true" t="shared" si="21" ref="AR2:AR65">IF(AP2="","",AQ2-(0.1*$AE2)-0.06*$AG2)</f>
        <v>#DIV/0!</v>
      </c>
      <c r="AS2" s="5" t="e">
        <f aca="true" t="shared" si="22" ref="AS2:AS65">(IF(NOT(AND($Y2,$Z2)),"",$V2/$T2))</f>
        <v>#DIV/0!</v>
      </c>
      <c r="AT2" s="5" t="e">
        <f aca="true" t="shared" si="23" ref="AT2:AT65">IF(AP2="","",IF(AS2&gt;$BD2,18-(30*(AS2-$BD2)/$BC2),18+(60*($BD2-AS2)/$BC2)))</f>
        <v>#DIV/0!</v>
      </c>
      <c r="AU2" s="5" t="e">
        <f aca="true" t="shared" si="24" ref="AU2:AU65">IF(AP2="","",MIN(30,MAX(1,IF($AD2&lt;-32,AT2+0.1*($AD2+32),AT2))))</f>
        <v>#DIV/0!</v>
      </c>
      <c r="AV2" s="5" t="e">
        <f aca="true" t="shared" si="25" ref="AV2:AV65">IF(AP2="","",MIN(MAX(INT(0.5+(AU2+AR2)/2),1),30))</f>
        <v>#DIV/0!</v>
      </c>
      <c r="AX2" s="5" t="e">
        <f>($R2*'League Stats'!J$3+$S2*'League Stats'!J$4)/($R2+$S2)</f>
        <v>#DIV/0!</v>
      </c>
      <c r="AY2" s="5" t="e">
        <f>($R2*'League Stats'!K$3+$S2*'League Stats'!K$4)/($R2+$S2)</f>
        <v>#DIV/0!</v>
      </c>
      <c r="AZ2" s="5" t="e">
        <f>($R2*'League Stats'!L$3+$S2*'League Stats'!L$4)/($R2+$S2)</f>
        <v>#DIV/0!</v>
      </c>
      <c r="BA2" s="5" t="e">
        <f>($R2*'League Stats'!M$3+$S2*'League Stats'!M$4)/($R2+$S2)</f>
        <v>#DIV/0!</v>
      </c>
      <c r="BB2" s="5" t="e">
        <f>($R2*'League Stats'!N$3+$S2*'League Stats'!N$4)/($R2+$S2)</f>
        <v>#DIV/0!</v>
      </c>
      <c r="BC2" s="5" t="e">
        <f>($R2*'League Stats'!O$3+$S2*'League Stats'!O$4)/($R2+$S2)</f>
        <v>#DIV/0!</v>
      </c>
      <c r="BD2" s="5" t="e">
        <f>($R2*'League Stats'!P$3+$S2*'League Stats'!P$4)/($R2+$S2)</f>
        <v>#DIV/0!</v>
      </c>
    </row>
    <row r="3" ht="10.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="150" zoomScaleNormal="150" workbookViewId="0" topLeftCell="A1">
      <selection activeCell="B3" sqref="B3:I4"/>
    </sheetView>
  </sheetViews>
  <sheetFormatPr defaultColWidth="11.421875" defaultRowHeight="12.75"/>
  <cols>
    <col min="1" max="1" width="3.8515625" style="0" customWidth="1"/>
    <col min="2" max="16" width="7.28125" style="0" customWidth="1"/>
  </cols>
  <sheetData>
    <row r="1" spans="1:16" ht="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69</v>
      </c>
      <c r="P1" s="5">
        <v>9</v>
      </c>
    </row>
    <row r="2" spans="1:16" ht="12">
      <c r="A2" s="5"/>
      <c r="B2" s="8" t="s">
        <v>33</v>
      </c>
      <c r="C2" s="8" t="s">
        <v>34</v>
      </c>
      <c r="D2" s="8" t="s">
        <v>9</v>
      </c>
      <c r="E2" s="8" t="s">
        <v>10</v>
      </c>
      <c r="F2" s="8" t="s">
        <v>11</v>
      </c>
      <c r="G2" s="8" t="s">
        <v>8</v>
      </c>
      <c r="H2" s="8" t="s">
        <v>6</v>
      </c>
      <c r="I2" s="8" t="s">
        <v>7</v>
      </c>
      <c r="J2" s="8" t="s">
        <v>22</v>
      </c>
      <c r="K2" s="8" t="s">
        <v>23</v>
      </c>
      <c r="L2" s="8" t="s">
        <v>24</v>
      </c>
      <c r="M2" s="8" t="s">
        <v>25</v>
      </c>
      <c r="N2" s="8" t="s">
        <v>26</v>
      </c>
      <c r="O2" s="8" t="s">
        <v>27</v>
      </c>
      <c r="P2" s="8" t="s">
        <v>28</v>
      </c>
    </row>
    <row r="3" spans="1:16" ht="12">
      <c r="A3" s="5" t="s">
        <v>31</v>
      </c>
      <c r="J3" s="5" t="e">
        <f>(E3-$F3)/($B3-$F3)</f>
        <v>#DIV/0!</v>
      </c>
      <c r="K3" s="5" t="e">
        <f>(D3)/($B3-$F3)</f>
        <v>#DIV/0!</v>
      </c>
      <c r="L3" s="5" t="e">
        <f>(C3)/($B3-$F3)</f>
        <v>#DIV/0!</v>
      </c>
      <c r="M3" s="5" t="e">
        <f>9*I3/H3</f>
        <v>#DIV/0!</v>
      </c>
      <c r="N3" s="5" t="e">
        <f>M3-(1.8*M3/3.9)</f>
        <v>#DIV/0!</v>
      </c>
      <c r="O3" s="5" t="e">
        <f>G3/H3</f>
        <v>#DIV/0!</v>
      </c>
      <c r="P3" s="5" t="e">
        <f>O3-((18-P$1)*O3)/30</f>
        <v>#DIV/0!</v>
      </c>
    </row>
    <row r="4" spans="1:16" ht="12">
      <c r="A4" s="5" t="s">
        <v>32</v>
      </c>
      <c r="J4" s="5" t="e">
        <f>(E4-F4)/(B4-F4)</f>
        <v>#DIV/0!</v>
      </c>
      <c r="K4" s="5" t="e">
        <f>(D4)/($B4-$F4)</f>
        <v>#DIV/0!</v>
      </c>
      <c r="L4" s="5" t="e">
        <f>(C4)/($B4-$F4)</f>
        <v>#DIV/0!</v>
      </c>
      <c r="M4" s="5" t="e">
        <f>9*I4/H4</f>
        <v>#DIV/0!</v>
      </c>
      <c r="N4" s="5" t="e">
        <f>M4-1.8*M4/3.9</f>
        <v>#DIV/0!</v>
      </c>
      <c r="O4" s="5" t="e">
        <f>G4/H4</f>
        <v>#DIV/0!</v>
      </c>
      <c r="P4" s="5" t="e">
        <f>O4-((18-P$1)*O4)/30</f>
        <v>#DIV/0!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zoomScale="150" zoomScaleNormal="150" workbookViewId="0" topLeftCell="A1">
      <selection activeCell="F30" sqref="F1:F30"/>
    </sheetView>
  </sheetViews>
  <sheetFormatPr defaultColWidth="7.140625" defaultRowHeight="12.75"/>
  <cols>
    <col min="1" max="16384" width="7.140625" style="5" customWidth="1"/>
  </cols>
  <sheetData>
    <row r="1" spans="1:6" ht="12">
      <c r="A1" s="5">
        <v>-32</v>
      </c>
      <c r="B1" s="5">
        <f aca="true" t="shared" si="0" ref="B1:B33">IF(A1&lt;0,10*INT(A1/6)-MOD(-A1-1,6)-1,IF(A1&gt;0,10*(INT((A1-1)/6)+1)+MOD(A1-1,6)+1,0))</f>
        <v>-62</v>
      </c>
      <c r="D1" s="5" t="s">
        <v>45</v>
      </c>
      <c r="E1" s="5" t="s">
        <v>30</v>
      </c>
      <c r="F1"/>
    </row>
    <row r="2" spans="1:6" ht="12">
      <c r="A2" s="5">
        <f aca="true" t="shared" si="1" ref="A2:A65">A1+1</f>
        <v>-31</v>
      </c>
      <c r="B2" s="5">
        <f t="shared" si="0"/>
        <v>-61</v>
      </c>
      <c r="D2" s="5" t="s">
        <v>63</v>
      </c>
      <c r="E2" s="5" t="s">
        <v>30</v>
      </c>
      <c r="F2"/>
    </row>
    <row r="3" spans="1:6" ht="12">
      <c r="A3" s="5">
        <f t="shared" si="1"/>
        <v>-30</v>
      </c>
      <c r="B3" s="5">
        <f t="shared" si="0"/>
        <v>-56</v>
      </c>
      <c r="D3" s="5" t="s">
        <v>38</v>
      </c>
      <c r="E3" s="5" t="s">
        <v>29</v>
      </c>
      <c r="F3"/>
    </row>
    <row r="4" spans="1:6" ht="12">
      <c r="A4" s="5">
        <f t="shared" si="1"/>
        <v>-29</v>
      </c>
      <c r="B4" s="5">
        <f t="shared" si="0"/>
        <v>-55</v>
      </c>
      <c r="D4" s="5" t="s">
        <v>43</v>
      </c>
      <c r="E4" s="5" t="s">
        <v>29</v>
      </c>
      <c r="F4"/>
    </row>
    <row r="5" spans="1:6" ht="12">
      <c r="A5" s="5">
        <f t="shared" si="1"/>
        <v>-28</v>
      </c>
      <c r="B5" s="5">
        <f t="shared" si="0"/>
        <v>-54</v>
      </c>
      <c r="D5" s="5" t="s">
        <v>57</v>
      </c>
      <c r="E5" s="5" t="s">
        <v>30</v>
      </c>
      <c r="F5"/>
    </row>
    <row r="6" spans="1:6" ht="12">
      <c r="A6" s="5">
        <f t="shared" si="1"/>
        <v>-27</v>
      </c>
      <c r="B6" s="5">
        <f t="shared" si="0"/>
        <v>-53</v>
      </c>
      <c r="D6" s="5" t="s">
        <v>47</v>
      </c>
      <c r="E6" s="5" t="s">
        <v>29</v>
      </c>
      <c r="F6"/>
    </row>
    <row r="7" spans="1:6" ht="12">
      <c r="A7" s="5">
        <f t="shared" si="1"/>
        <v>-26</v>
      </c>
      <c r="B7" s="5">
        <f t="shared" si="0"/>
        <v>-52</v>
      </c>
      <c r="D7" s="5" t="s">
        <v>39</v>
      </c>
      <c r="E7" s="5" t="s">
        <v>30</v>
      </c>
      <c r="F7"/>
    </row>
    <row r="8" spans="1:6" ht="12">
      <c r="A8" s="5">
        <f t="shared" si="1"/>
        <v>-25</v>
      </c>
      <c r="B8" s="5">
        <f t="shared" si="0"/>
        <v>-51</v>
      </c>
      <c r="D8" s="5" t="s">
        <v>50</v>
      </c>
      <c r="E8" s="5" t="s">
        <v>29</v>
      </c>
      <c r="F8"/>
    </row>
    <row r="9" spans="1:6" ht="12">
      <c r="A9" s="5">
        <f t="shared" si="1"/>
        <v>-24</v>
      </c>
      <c r="B9" s="5">
        <f t="shared" si="0"/>
        <v>-46</v>
      </c>
      <c r="D9" s="5" t="s">
        <v>53</v>
      </c>
      <c r="E9" s="5" t="s">
        <v>30</v>
      </c>
      <c r="F9"/>
    </row>
    <row r="10" spans="1:6" ht="12">
      <c r="A10" s="5">
        <f t="shared" si="1"/>
        <v>-23</v>
      </c>
      <c r="B10" s="5">
        <f t="shared" si="0"/>
        <v>-45</v>
      </c>
      <c r="D10" s="5" t="s">
        <v>66</v>
      </c>
      <c r="E10" s="5" t="s">
        <v>29</v>
      </c>
      <c r="F10"/>
    </row>
    <row r="11" spans="1:6" ht="12">
      <c r="A11" s="5">
        <f t="shared" si="1"/>
        <v>-22</v>
      </c>
      <c r="B11" s="5">
        <f t="shared" si="0"/>
        <v>-44</v>
      </c>
      <c r="D11" s="5" t="s">
        <v>65</v>
      </c>
      <c r="E11" s="5" t="s">
        <v>30</v>
      </c>
      <c r="F11"/>
    </row>
    <row r="12" spans="1:6" ht="12">
      <c r="A12" s="5">
        <f t="shared" si="1"/>
        <v>-21</v>
      </c>
      <c r="B12" s="5">
        <f t="shared" si="0"/>
        <v>-43</v>
      </c>
      <c r="D12" s="5" t="s">
        <v>42</v>
      </c>
      <c r="E12" s="5" t="s">
        <v>30</v>
      </c>
      <c r="F12"/>
    </row>
    <row r="13" spans="1:6" ht="12">
      <c r="A13" s="5">
        <f t="shared" si="1"/>
        <v>-20</v>
      </c>
      <c r="B13" s="5">
        <f t="shared" si="0"/>
        <v>-42</v>
      </c>
      <c r="D13" s="5" t="s">
        <v>54</v>
      </c>
      <c r="E13" s="5" t="s">
        <v>29</v>
      </c>
      <c r="F13"/>
    </row>
    <row r="14" spans="1:6" ht="12">
      <c r="A14" s="5">
        <f t="shared" si="1"/>
        <v>-19</v>
      </c>
      <c r="B14" s="5">
        <f t="shared" si="0"/>
        <v>-41</v>
      </c>
      <c r="D14" s="5" t="s">
        <v>64</v>
      </c>
      <c r="E14" s="5" t="s">
        <v>29</v>
      </c>
      <c r="F14"/>
    </row>
    <row r="15" spans="1:6" ht="12">
      <c r="A15" s="5">
        <f t="shared" si="1"/>
        <v>-18</v>
      </c>
      <c r="B15" s="5">
        <f t="shared" si="0"/>
        <v>-36</v>
      </c>
      <c r="D15" s="5" t="s">
        <v>46</v>
      </c>
      <c r="E15" s="5" t="s">
        <v>30</v>
      </c>
      <c r="F15"/>
    </row>
    <row r="16" spans="1:6" ht="12">
      <c r="A16" s="5">
        <f t="shared" si="1"/>
        <v>-17</v>
      </c>
      <c r="B16" s="5">
        <f t="shared" si="0"/>
        <v>-35</v>
      </c>
      <c r="D16" s="5" t="s">
        <v>55</v>
      </c>
      <c r="E16" s="5" t="s">
        <v>30</v>
      </c>
      <c r="F16"/>
    </row>
    <row r="17" spans="1:6" ht="12">
      <c r="A17" s="5">
        <f t="shared" si="1"/>
        <v>-16</v>
      </c>
      <c r="B17" s="5">
        <f t="shared" si="0"/>
        <v>-34</v>
      </c>
      <c r="D17" s="5" t="s">
        <v>41</v>
      </c>
      <c r="E17" s="5" t="s">
        <v>29</v>
      </c>
      <c r="F17"/>
    </row>
    <row r="18" spans="1:6" ht="12">
      <c r="A18" s="5">
        <f t="shared" si="1"/>
        <v>-15</v>
      </c>
      <c r="B18" s="5">
        <f t="shared" si="0"/>
        <v>-33</v>
      </c>
      <c r="D18" s="5" t="s">
        <v>61</v>
      </c>
      <c r="E18" s="5" t="s">
        <v>30</v>
      </c>
      <c r="F18"/>
    </row>
    <row r="19" spans="1:6" ht="12">
      <c r="A19" s="5">
        <f t="shared" si="1"/>
        <v>-14</v>
      </c>
      <c r="B19" s="5">
        <f t="shared" si="0"/>
        <v>-32</v>
      </c>
      <c r="D19" s="5" t="s">
        <v>49</v>
      </c>
      <c r="E19" s="5" t="s">
        <v>29</v>
      </c>
      <c r="F19"/>
    </row>
    <row r="20" spans="1:6" ht="12">
      <c r="A20" s="5">
        <f t="shared" si="1"/>
        <v>-13</v>
      </c>
      <c r="B20" s="5">
        <f t="shared" si="0"/>
        <v>-31</v>
      </c>
      <c r="D20" s="5" t="s">
        <v>37</v>
      </c>
      <c r="E20" s="5" t="s">
        <v>29</v>
      </c>
      <c r="F20"/>
    </row>
    <row r="21" spans="1:6" ht="12">
      <c r="A21" s="5">
        <f t="shared" si="1"/>
        <v>-12</v>
      </c>
      <c r="B21" s="5">
        <f t="shared" si="0"/>
        <v>-26</v>
      </c>
      <c r="D21" s="5" t="s">
        <v>62</v>
      </c>
      <c r="E21" s="5" t="s">
        <v>30</v>
      </c>
      <c r="F21"/>
    </row>
    <row r="22" spans="1:6" ht="12">
      <c r="A22" s="5">
        <f t="shared" si="1"/>
        <v>-11</v>
      </c>
      <c r="B22" s="5">
        <f t="shared" si="0"/>
        <v>-25</v>
      </c>
      <c r="D22" s="5" t="s">
        <v>58</v>
      </c>
      <c r="E22" s="5" t="s">
        <v>30</v>
      </c>
      <c r="F22"/>
    </row>
    <row r="23" spans="1:6" ht="12">
      <c r="A23" s="5">
        <f t="shared" si="1"/>
        <v>-10</v>
      </c>
      <c r="B23" s="5">
        <f t="shared" si="0"/>
        <v>-24</v>
      </c>
      <c r="D23" s="5" t="s">
        <v>60</v>
      </c>
      <c r="E23" s="5" t="s">
        <v>30</v>
      </c>
      <c r="F23"/>
    </row>
    <row r="24" spans="1:6" ht="12">
      <c r="A24" s="5">
        <f t="shared" si="1"/>
        <v>-9</v>
      </c>
      <c r="B24" s="5">
        <f t="shared" si="0"/>
        <v>-23</v>
      </c>
      <c r="D24" s="5" t="s">
        <v>59</v>
      </c>
      <c r="E24" s="5" t="s">
        <v>29</v>
      </c>
      <c r="F24"/>
    </row>
    <row r="25" spans="1:6" ht="12">
      <c r="A25" s="5">
        <f t="shared" si="1"/>
        <v>-8</v>
      </c>
      <c r="B25" s="5">
        <f t="shared" si="0"/>
        <v>-22</v>
      </c>
      <c r="D25" s="5" t="s">
        <v>48</v>
      </c>
      <c r="E25" s="5" t="s">
        <v>30</v>
      </c>
      <c r="F25"/>
    </row>
    <row r="26" spans="1:6" ht="12">
      <c r="A26" s="5">
        <f t="shared" si="1"/>
        <v>-7</v>
      </c>
      <c r="B26" s="5">
        <f t="shared" si="0"/>
        <v>-21</v>
      </c>
      <c r="D26" s="5" t="s">
        <v>51</v>
      </c>
      <c r="E26" s="5" t="s">
        <v>30</v>
      </c>
      <c r="F26"/>
    </row>
    <row r="27" spans="1:6" ht="12">
      <c r="A27" s="5">
        <f t="shared" si="1"/>
        <v>-6</v>
      </c>
      <c r="B27" s="5">
        <f t="shared" si="0"/>
        <v>-16</v>
      </c>
      <c r="D27" s="5" t="s">
        <v>56</v>
      </c>
      <c r="E27" s="5" t="s">
        <v>29</v>
      </c>
      <c r="F27"/>
    </row>
    <row r="28" spans="1:6" ht="12">
      <c r="A28" s="5">
        <f t="shared" si="1"/>
        <v>-5</v>
      </c>
      <c r="B28" s="5">
        <f t="shared" si="0"/>
        <v>-15</v>
      </c>
      <c r="D28" s="5" t="s">
        <v>44</v>
      </c>
      <c r="E28" s="5" t="s">
        <v>29</v>
      </c>
      <c r="F28"/>
    </row>
    <row r="29" spans="1:6" ht="12">
      <c r="A29" s="5">
        <f t="shared" si="1"/>
        <v>-4</v>
      </c>
      <c r="B29" s="5">
        <f t="shared" si="0"/>
        <v>-14</v>
      </c>
      <c r="D29" s="5" t="s">
        <v>52</v>
      </c>
      <c r="E29" s="5" t="s">
        <v>29</v>
      </c>
      <c r="F29"/>
    </row>
    <row r="30" spans="1:6" ht="12">
      <c r="A30" s="5">
        <f t="shared" si="1"/>
        <v>-3</v>
      </c>
      <c r="B30" s="5">
        <f t="shared" si="0"/>
        <v>-13</v>
      </c>
      <c r="D30" s="5" t="s">
        <v>40</v>
      </c>
      <c r="E30" s="5" t="s">
        <v>30</v>
      </c>
      <c r="F30"/>
    </row>
    <row r="31" spans="1:2" ht="9.75">
      <c r="A31" s="5">
        <f t="shared" si="1"/>
        <v>-2</v>
      </c>
      <c r="B31" s="5">
        <f t="shared" si="0"/>
        <v>-12</v>
      </c>
    </row>
    <row r="32" spans="1:2" ht="9.75">
      <c r="A32" s="5">
        <f t="shared" si="1"/>
        <v>-1</v>
      </c>
      <c r="B32" s="5">
        <f t="shared" si="0"/>
        <v>-11</v>
      </c>
    </row>
    <row r="33" spans="1:2" ht="9.75">
      <c r="A33" s="5">
        <f t="shared" si="1"/>
        <v>0</v>
      </c>
      <c r="B33" s="5">
        <f t="shared" si="0"/>
        <v>0</v>
      </c>
    </row>
    <row r="34" spans="1:2" ht="9.75">
      <c r="A34" s="5">
        <f t="shared" si="1"/>
        <v>1</v>
      </c>
      <c r="B34" s="5">
        <f aca="true" t="shared" si="2" ref="B34:B65">IF(A34&lt;0,10*INT(A34/6)-MOD(-A34,6),IF(A34&gt;0,10*(INT((A34-1)/6)+1)+MOD(A34-1,6)+1,0))</f>
        <v>11</v>
      </c>
    </row>
    <row r="35" spans="1:2" ht="9.75">
      <c r="A35" s="5">
        <f t="shared" si="1"/>
        <v>2</v>
      </c>
      <c r="B35" s="5">
        <f t="shared" si="2"/>
        <v>12</v>
      </c>
    </row>
    <row r="36" spans="1:2" ht="9.75">
      <c r="A36" s="5">
        <f t="shared" si="1"/>
        <v>3</v>
      </c>
      <c r="B36" s="5">
        <f t="shared" si="2"/>
        <v>13</v>
      </c>
    </row>
    <row r="37" spans="1:2" ht="9.75">
      <c r="A37" s="5">
        <f t="shared" si="1"/>
        <v>4</v>
      </c>
      <c r="B37" s="5">
        <f t="shared" si="2"/>
        <v>14</v>
      </c>
    </row>
    <row r="38" spans="1:2" ht="9.75">
      <c r="A38" s="5">
        <f t="shared" si="1"/>
        <v>5</v>
      </c>
      <c r="B38" s="5">
        <f t="shared" si="2"/>
        <v>15</v>
      </c>
    </row>
    <row r="39" spans="1:2" ht="9.75">
      <c r="A39" s="5">
        <f t="shared" si="1"/>
        <v>6</v>
      </c>
      <c r="B39" s="5">
        <f t="shared" si="2"/>
        <v>16</v>
      </c>
    </row>
    <row r="40" spans="1:2" ht="9.75">
      <c r="A40" s="5">
        <f t="shared" si="1"/>
        <v>7</v>
      </c>
      <c r="B40" s="5">
        <f t="shared" si="2"/>
        <v>21</v>
      </c>
    </row>
    <row r="41" spans="1:2" ht="9.75">
      <c r="A41" s="5">
        <f t="shared" si="1"/>
        <v>8</v>
      </c>
      <c r="B41" s="5">
        <f t="shared" si="2"/>
        <v>22</v>
      </c>
    </row>
    <row r="42" spans="1:2" ht="9.75">
      <c r="A42" s="5">
        <f t="shared" si="1"/>
        <v>9</v>
      </c>
      <c r="B42" s="5">
        <f t="shared" si="2"/>
        <v>23</v>
      </c>
    </row>
    <row r="43" spans="1:2" ht="9.75">
      <c r="A43" s="5">
        <f t="shared" si="1"/>
        <v>10</v>
      </c>
      <c r="B43" s="5">
        <f t="shared" si="2"/>
        <v>24</v>
      </c>
    </row>
    <row r="44" spans="1:2" ht="9.75">
      <c r="A44" s="5">
        <f t="shared" si="1"/>
        <v>11</v>
      </c>
      <c r="B44" s="5">
        <f t="shared" si="2"/>
        <v>25</v>
      </c>
    </row>
    <row r="45" spans="1:2" ht="9.75">
      <c r="A45" s="5">
        <f t="shared" si="1"/>
        <v>12</v>
      </c>
      <c r="B45" s="5">
        <f t="shared" si="2"/>
        <v>26</v>
      </c>
    </row>
    <row r="46" spans="1:2" ht="9.75">
      <c r="A46" s="5">
        <f t="shared" si="1"/>
        <v>13</v>
      </c>
      <c r="B46" s="5">
        <f t="shared" si="2"/>
        <v>31</v>
      </c>
    </row>
    <row r="47" spans="1:2" ht="9.75">
      <c r="A47" s="5">
        <f t="shared" si="1"/>
        <v>14</v>
      </c>
      <c r="B47" s="5">
        <f t="shared" si="2"/>
        <v>32</v>
      </c>
    </row>
    <row r="48" spans="1:2" ht="9.75">
      <c r="A48" s="5">
        <f t="shared" si="1"/>
        <v>15</v>
      </c>
      <c r="B48" s="5">
        <f t="shared" si="2"/>
        <v>33</v>
      </c>
    </row>
    <row r="49" spans="1:2" ht="9.75">
      <c r="A49" s="5">
        <f t="shared" si="1"/>
        <v>16</v>
      </c>
      <c r="B49" s="5">
        <f t="shared" si="2"/>
        <v>34</v>
      </c>
    </row>
    <row r="50" spans="1:2" ht="9.75">
      <c r="A50" s="5">
        <f t="shared" si="1"/>
        <v>17</v>
      </c>
      <c r="B50" s="5">
        <f t="shared" si="2"/>
        <v>35</v>
      </c>
    </row>
    <row r="51" spans="1:2" ht="9.75">
      <c r="A51" s="5">
        <f t="shared" si="1"/>
        <v>18</v>
      </c>
      <c r="B51" s="5">
        <f t="shared" si="2"/>
        <v>36</v>
      </c>
    </row>
    <row r="52" spans="1:2" ht="9.75">
      <c r="A52" s="5">
        <f t="shared" si="1"/>
        <v>19</v>
      </c>
      <c r="B52" s="5">
        <f t="shared" si="2"/>
        <v>41</v>
      </c>
    </row>
    <row r="53" spans="1:2" ht="9.75">
      <c r="A53" s="5">
        <f t="shared" si="1"/>
        <v>20</v>
      </c>
      <c r="B53" s="5">
        <f t="shared" si="2"/>
        <v>42</v>
      </c>
    </row>
    <row r="54" spans="1:2" ht="9.75">
      <c r="A54" s="5">
        <f t="shared" si="1"/>
        <v>21</v>
      </c>
      <c r="B54" s="5">
        <f t="shared" si="2"/>
        <v>43</v>
      </c>
    </row>
    <row r="55" spans="1:2" ht="9.75">
      <c r="A55" s="5">
        <f t="shared" si="1"/>
        <v>22</v>
      </c>
      <c r="B55" s="5">
        <f t="shared" si="2"/>
        <v>44</v>
      </c>
    </row>
    <row r="56" spans="1:2" ht="9.75">
      <c r="A56" s="5">
        <f t="shared" si="1"/>
        <v>23</v>
      </c>
      <c r="B56" s="5">
        <f t="shared" si="2"/>
        <v>45</v>
      </c>
    </row>
    <row r="57" spans="1:2" ht="9.75">
      <c r="A57" s="5">
        <f t="shared" si="1"/>
        <v>24</v>
      </c>
      <c r="B57" s="5">
        <f t="shared" si="2"/>
        <v>46</v>
      </c>
    </row>
    <row r="58" spans="1:2" ht="9.75">
      <c r="A58" s="5">
        <f t="shared" si="1"/>
        <v>25</v>
      </c>
      <c r="B58" s="5">
        <f t="shared" si="2"/>
        <v>51</v>
      </c>
    </row>
    <row r="59" spans="1:2" ht="9.75">
      <c r="A59" s="5">
        <f t="shared" si="1"/>
        <v>26</v>
      </c>
      <c r="B59" s="5">
        <f t="shared" si="2"/>
        <v>52</v>
      </c>
    </row>
    <row r="60" spans="1:2" ht="9.75">
      <c r="A60" s="5">
        <f t="shared" si="1"/>
        <v>27</v>
      </c>
      <c r="B60" s="5">
        <f t="shared" si="2"/>
        <v>53</v>
      </c>
    </row>
    <row r="61" spans="1:2" ht="9.75">
      <c r="A61" s="5">
        <f t="shared" si="1"/>
        <v>28</v>
      </c>
      <c r="B61" s="5">
        <f t="shared" si="2"/>
        <v>54</v>
      </c>
    </row>
    <row r="62" spans="1:2" ht="9.75">
      <c r="A62" s="5">
        <f t="shared" si="1"/>
        <v>29</v>
      </c>
      <c r="B62" s="5">
        <f t="shared" si="2"/>
        <v>55</v>
      </c>
    </row>
    <row r="63" spans="1:2" ht="9.75">
      <c r="A63" s="5">
        <f t="shared" si="1"/>
        <v>30</v>
      </c>
      <c r="B63" s="5">
        <f t="shared" si="2"/>
        <v>56</v>
      </c>
    </row>
    <row r="64" spans="1:2" ht="9.75">
      <c r="A64" s="5">
        <f t="shared" si="1"/>
        <v>31</v>
      </c>
      <c r="B64" s="5">
        <f t="shared" si="2"/>
        <v>61</v>
      </c>
    </row>
    <row r="65" spans="1:2" ht="9.75">
      <c r="A65" s="5">
        <f t="shared" si="1"/>
        <v>32</v>
      </c>
      <c r="B65" s="5">
        <f t="shared" si="2"/>
        <v>62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Worcester Polytechnic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Stephen Stein</cp:lastModifiedBy>
  <dcterms:created xsi:type="dcterms:W3CDTF">2010-10-04T15:11:54Z</dcterms:created>
  <dcterms:modified xsi:type="dcterms:W3CDTF">2010-11-11T15:28:18Z</dcterms:modified>
  <cp:category/>
  <cp:version/>
  <cp:contentType/>
  <cp:contentStatus/>
</cp:coreProperties>
</file>